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60" yWindow="60" windowWidth="115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<sst xmlns="http://schemas.openxmlformats.org/spreadsheetml/2006/main" count="92" uniqueCount="26">
  <si>
    <t>JJ</t>
  </si>
  <si>
    <t>MM</t>
  </si>
  <si>
    <t>AAAA</t>
  </si>
  <si>
    <t>date référence :</t>
  </si>
  <si>
    <t>date :</t>
  </si>
  <si>
    <t xml:space="preserve">jours écoulés : </t>
  </si>
  <si>
    <t>Mercure</t>
  </si>
  <si>
    <t>distance moyenne avec le soleil(en km):</t>
  </si>
  <si>
    <t>Vitesse linéaire (km/s) :</t>
  </si>
  <si>
    <t>Venus</t>
  </si>
  <si>
    <t>Terre</t>
  </si>
  <si>
    <t>Mars</t>
  </si>
  <si>
    <t>Jupiter</t>
  </si>
  <si>
    <t>Saturne</t>
  </si>
  <si>
    <t>Uranus</t>
  </si>
  <si>
    <t>Neptune</t>
  </si>
  <si>
    <t>Pluton</t>
  </si>
  <si>
    <t>Vitesse angulaire (°/jour) :</t>
  </si>
  <si>
    <t>Position angulaire à la date référence en degrés</t>
  </si>
  <si>
    <t>Position angulaire à la date demandée (en degrés)</t>
  </si>
  <si>
    <r>
      <t xml:space="preserve">                 </t>
    </r>
    <r>
      <rPr>
        <b/>
        <sz val="10"/>
        <color indexed="10"/>
        <rFont val="Arial"/>
        <family val="2"/>
      </rPr>
      <t>Entrez la date :</t>
    </r>
  </si>
  <si>
    <t>Distance entre les astres(en U.A.)</t>
  </si>
  <si>
    <t>*****************</t>
  </si>
  <si>
    <t>Inclinaisation sur l'écliptique (en degrés)</t>
  </si>
  <si>
    <t xml:space="preserve">Ou faites la défiler avec les curseurs : </t>
  </si>
  <si>
    <t xml:space="preserve"> 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</si>
</sst>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E+00"/>
    <numFmt numFmtId="165" formatCode="0.0000E+00"/>
    <numFmt numFmtId="166" formatCode="0.00000E+00"/>
    <numFmt numFmtId="167" formatCode="0.000000E+00"/>
    <numFmt numFmtId="168" formatCode="0.0000000E+00"/>
    <numFmt numFmtId="169" formatCode="0.00000000E+00"/>
    <numFmt numFmtId="170" formatCode="0.000000000E+00"/>
    <numFmt numFmtId="171" formatCode="0.0000000000E+00"/>
    <numFmt numFmtId="172" formatCode="0.00000000000E+00"/>
    <numFmt numFmtId="173" formatCode="0.000000000000E+00"/>
    <numFmt numFmtId="174" formatCode="0.0000000000000E+00"/>
    <numFmt numFmtId="175" formatCode="0.00000000000000E+00"/>
    <numFmt numFmtId="176" formatCode="0.000000000000000E+00"/>
    <numFmt numFmtId="177" formatCode="0.0000000000000000E+00"/>
    <numFmt numFmtId="178" formatCode="0.0E+00"/>
    <numFmt numFmtId="179" formatCode="0E+0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0.00000000000000000E+00"/>
    <numFmt numFmtId="186" formatCode="0.0"/>
    <numFmt numFmtId="187" formatCode="0.00000000"/>
  </numFmts>
  <fonts count="11">
    <font>
      <sz val="10"/>
      <name val="Arial"/>
      <family val="0"/>
    </font>
    <font>
      <sz val="8"/>
      <name val="Arial"/>
      <family val="0"/>
    </font>
    <font>
      <sz val="8.5"/>
      <name val="Comic Sans MS"/>
      <family val="4"/>
    </font>
    <font>
      <sz val="11.75"/>
      <name val="Arial"/>
      <family val="0"/>
    </font>
    <font>
      <sz val="10"/>
      <color indexed="9"/>
      <name val="Arial"/>
      <family val="0"/>
    </font>
    <font>
      <b/>
      <sz val="14.25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0"/>
    </font>
    <font>
      <sz val="10"/>
      <color indexed="10"/>
      <name val="Arial"/>
      <family val="0"/>
    </font>
    <font>
      <b/>
      <sz val="12"/>
      <color indexed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13"/>
      </left>
      <right style="medium">
        <color indexed="13"/>
      </right>
      <top style="medium">
        <color indexed="13"/>
      </top>
      <bottom style="medium">
        <color indexed="1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>
        <color indexed="13"/>
      </bottom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1" fontId="0" fillId="2" borderId="1" xfId="0" applyNumberFormat="1" applyFill="1" applyBorder="1" applyAlignment="1">
      <alignment horizontal="center" vertical="center"/>
    </xf>
    <xf numFmtId="11" fontId="0" fillId="3" borderId="1" xfId="0" applyNumberFormat="1" applyFill="1" applyBorder="1" applyAlignment="1">
      <alignment horizontal="center" vertical="center"/>
    </xf>
    <xf numFmtId="11" fontId="0" fillId="4" borderId="1" xfId="0" applyNumberFormat="1" applyFill="1" applyBorder="1" applyAlignment="1">
      <alignment horizontal="center" vertical="center"/>
    </xf>
    <xf numFmtId="11" fontId="0" fillId="5" borderId="1" xfId="0" applyNumberFormat="1" applyFill="1" applyBorder="1" applyAlignment="1">
      <alignment horizontal="center" vertical="center"/>
    </xf>
    <xf numFmtId="11" fontId="0" fillId="6" borderId="1" xfId="0" applyNumberFormat="1" applyFill="1" applyBorder="1" applyAlignment="1">
      <alignment horizontal="center" vertical="center"/>
    </xf>
    <xf numFmtId="11" fontId="0" fillId="7" borderId="1" xfId="0" applyNumberFormat="1" applyFill="1" applyBorder="1" applyAlignment="1">
      <alignment horizontal="center" vertical="center"/>
    </xf>
    <xf numFmtId="11" fontId="0" fillId="8" borderId="1" xfId="0" applyNumberFormat="1" applyFill="1" applyBorder="1" applyAlignment="1">
      <alignment horizontal="center" vertical="center"/>
    </xf>
    <xf numFmtId="11" fontId="0" fillId="9" borderId="1" xfId="0" applyNumberFormat="1" applyFill="1" applyBorder="1" applyAlignment="1">
      <alignment horizontal="center" vertical="center"/>
    </xf>
    <xf numFmtId="11" fontId="0" fillId="10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/>
    </xf>
    <xf numFmtId="0" fontId="7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182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4" fillId="0" borderId="0" xfId="0" applyFont="1" applyFill="1" applyAlignment="1">
      <alignment/>
    </xf>
    <xf numFmtId="2" fontId="0" fillId="6" borderId="2" xfId="0" applyNumberFormat="1" applyFill="1" applyBorder="1" applyAlignment="1">
      <alignment horizontal="center" vertical="center"/>
    </xf>
    <xf numFmtId="2" fontId="0" fillId="7" borderId="2" xfId="0" applyNumberFormat="1" applyFill="1" applyBorder="1" applyAlignment="1">
      <alignment horizontal="center" vertical="center"/>
    </xf>
    <xf numFmtId="2" fontId="0" fillId="8" borderId="2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2" fontId="0" fillId="9" borderId="2" xfId="0" applyNumberFormat="1" applyFill="1" applyBorder="1" applyAlignment="1">
      <alignment horizontal="center" vertical="center"/>
    </xf>
    <xf numFmtId="2" fontId="0" fillId="10" borderId="2" xfId="0" applyNumberForma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180" fontId="9" fillId="0" borderId="0" xfId="0" applyNumberFormat="1" applyFont="1" applyAlignment="1">
      <alignment/>
    </xf>
    <xf numFmtId="11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1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7" fillId="0" borderId="0" xfId="0" applyFont="1" applyAlignment="1">
      <alignment/>
    </xf>
    <xf numFmtId="2" fontId="0" fillId="2" borderId="3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2" fontId="0" fillId="5" borderId="3" xfId="0" applyNumberFormat="1" applyFill="1" applyBorder="1" applyAlignment="1">
      <alignment horizontal="center" vertical="center"/>
    </xf>
    <xf numFmtId="2" fontId="0" fillId="6" borderId="3" xfId="0" applyNumberFormat="1" applyFill="1" applyBorder="1" applyAlignment="1">
      <alignment horizontal="center" vertical="center"/>
    </xf>
    <xf numFmtId="2" fontId="0" fillId="7" borderId="3" xfId="0" applyNumberFormat="1" applyFill="1" applyBorder="1" applyAlignment="1">
      <alignment horizontal="center" vertical="center"/>
    </xf>
    <xf numFmtId="2" fontId="0" fillId="8" borderId="3" xfId="0" applyNumberFormat="1" applyFill="1" applyBorder="1" applyAlignment="1">
      <alignment horizontal="center" vertical="center"/>
    </xf>
    <xf numFmtId="2" fontId="0" fillId="9" borderId="3" xfId="0" applyNumberFormat="1" applyFill="1" applyBorder="1" applyAlignment="1">
      <alignment horizontal="center" vertical="center"/>
    </xf>
    <xf numFmtId="2" fontId="0" fillId="10" borderId="3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Positions héliocentriques des planètes</a:t>
            </a:r>
          </a:p>
        </c:rich>
      </c:tx>
      <c:layout>
        <c:manualLayout>
          <c:xMode val="factor"/>
          <c:yMode val="factor"/>
          <c:x val="0.0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5625"/>
          <c:w val="0.9085"/>
          <c:h val="0.939"/>
        </c:manualLayout>
      </c:layout>
      <c:scatterChart>
        <c:scatterStyle val="lineMarker"/>
        <c:varyColors val="0"/>
        <c:ser>
          <c:idx val="0"/>
          <c:order val="0"/>
          <c:tx>
            <c:v>Mercure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Feuil1!$B$21</c:f>
              <c:numCache/>
            </c:numRef>
          </c:xVal>
          <c:yVal>
            <c:numRef>
              <c:f>Feuil1!$B$20</c:f>
              <c:numCache/>
            </c:numRef>
          </c:yVal>
          <c:smooth val="0"/>
        </c:ser>
        <c:ser>
          <c:idx val="1"/>
          <c:order val="1"/>
          <c:tx>
            <c:v>Venus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Feuil1!$C$21</c:f>
              <c:numCache/>
            </c:numRef>
          </c:xVal>
          <c:yVal>
            <c:numRef>
              <c:f>Feuil1!$C$20</c:f>
              <c:numCache/>
            </c:numRef>
          </c:yVal>
          <c:smooth val="0"/>
        </c:ser>
        <c:ser>
          <c:idx val="2"/>
          <c:order val="2"/>
          <c:tx>
            <c:v>Terre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Feuil1!$D$21</c:f>
              <c:numCache/>
            </c:numRef>
          </c:xVal>
          <c:yVal>
            <c:numRef>
              <c:f>Feuil1!$D$20</c:f>
              <c:numCache/>
            </c:numRef>
          </c:yVal>
          <c:smooth val="0"/>
        </c:ser>
        <c:ser>
          <c:idx val="3"/>
          <c:order val="3"/>
          <c:tx>
            <c:v>Mars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Feuil1!$E$21</c:f>
              <c:numCache/>
            </c:numRef>
          </c:xVal>
          <c:yVal>
            <c:numRef>
              <c:f>Feuil1!$E$20</c:f>
              <c:numCache/>
            </c:numRef>
          </c:yVal>
          <c:smooth val="0"/>
        </c:ser>
        <c:ser>
          <c:idx val="4"/>
          <c:order val="4"/>
          <c:tx>
            <c:v>Jupiter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Feuil1!$F$21</c:f>
              <c:numCache/>
            </c:numRef>
          </c:xVal>
          <c:yVal>
            <c:numRef>
              <c:f>Feuil1!$F$20</c:f>
              <c:numCache/>
            </c:numRef>
          </c:yVal>
          <c:smooth val="0"/>
        </c:ser>
        <c:ser>
          <c:idx val="5"/>
          <c:order val="5"/>
          <c:tx>
            <c:v>Saturne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Feuil1!$G$21</c:f>
              <c:numCache/>
            </c:numRef>
          </c:xVal>
          <c:yVal>
            <c:numRef>
              <c:f>Feuil1!$G$20</c:f>
              <c:numCache/>
            </c:numRef>
          </c:yVal>
          <c:smooth val="0"/>
        </c:ser>
        <c:ser>
          <c:idx val="6"/>
          <c:order val="6"/>
          <c:tx>
            <c:v>Uranus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Feuil1!$H$21</c:f>
              <c:numCache/>
            </c:numRef>
          </c:xVal>
          <c:yVal>
            <c:numRef>
              <c:f>Feuil1!$H$20</c:f>
              <c:numCache/>
            </c:numRef>
          </c:yVal>
          <c:smooth val="0"/>
        </c:ser>
        <c:ser>
          <c:idx val="7"/>
          <c:order val="7"/>
          <c:tx>
            <c:v>Neptune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Feuil1!$I$21</c:f>
              <c:numCache/>
            </c:numRef>
          </c:xVal>
          <c:yVal>
            <c:numRef>
              <c:f>Feuil1!$I$20</c:f>
              <c:numCache/>
            </c:numRef>
          </c:yVal>
          <c:smooth val="0"/>
        </c:ser>
        <c:ser>
          <c:idx val="8"/>
          <c:order val="8"/>
          <c:tx>
            <c:v>Pluton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Feuil1!$J$21</c:f>
              <c:numCache/>
            </c:numRef>
          </c:xVal>
          <c:yVal>
            <c:numRef>
              <c:f>Feuil1!$J$20</c:f>
              <c:numCache/>
            </c:numRef>
          </c:yVal>
          <c:smooth val="0"/>
        </c:ser>
        <c:ser>
          <c:idx val="9"/>
          <c:order val="9"/>
          <c:tx>
            <c:v>Soleil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1"/>
          <c:order val="10"/>
          <c:tx>
            <c:v/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Feuil1!$C$23</c:f>
              <c:numCache/>
            </c:numRef>
          </c:xVal>
          <c:yVal>
            <c:numRef>
              <c:f>Feuil1!$C$24</c:f>
              <c:numCache/>
            </c:numRef>
          </c:yVal>
          <c:smooth val="0"/>
        </c:ser>
        <c:ser>
          <c:idx val="10"/>
          <c:order val="11"/>
          <c:tx>
            <c:v>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Feuil1!$B$23</c:f>
              <c:numCache/>
            </c:numRef>
          </c:xVal>
          <c:yVal>
            <c:numRef>
              <c:f>Feuil1!$B$24</c:f>
              <c:numCache/>
            </c:numRef>
          </c:yVal>
          <c:smooth val="0"/>
        </c:ser>
        <c:axId val="55155634"/>
        <c:axId val="26638659"/>
      </c:scatterChart>
      <c:valAx>
        <c:axId val="55155634"/>
        <c:scaling>
          <c:orientation val="minMax"/>
        </c:scaling>
        <c:axPos val="b"/>
        <c:delete val="1"/>
        <c:majorTickMark val="out"/>
        <c:minorTickMark val="none"/>
        <c:tickLblPos val="nextTo"/>
        <c:crossAx val="26638659"/>
        <c:crosses val="autoZero"/>
        <c:crossBetween val="midCat"/>
        <c:dispUnits/>
      </c:valAx>
      <c:valAx>
        <c:axId val="26638659"/>
        <c:scaling>
          <c:orientation val="minMax"/>
        </c:scaling>
        <c:axPos val="l"/>
        <c:delete val="1"/>
        <c:majorTickMark val="out"/>
        <c:minorTickMark val="none"/>
        <c:tickLblPos val="nextTo"/>
        <c:crossAx val="55155634"/>
        <c:crosses val="autoZero"/>
        <c:crossBetween val="midCat"/>
        <c:dispUnits/>
      </c:valAx>
      <c:spPr>
        <a:blipFill>
          <a:blip r:embed="rId1"/>
          <a:srcRect/>
          <a:stretch>
            <a:fillRect/>
          </a:stretch>
        </a:blip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4</xdr:row>
      <xdr:rowOff>57150</xdr:rowOff>
    </xdr:from>
    <xdr:to>
      <xdr:col>7</xdr:col>
      <xdr:colOff>19050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933450" y="866775"/>
        <a:ext cx="54673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142875</xdr:colOff>
      <xdr:row>3</xdr:row>
      <xdr:rowOff>9525</xdr:rowOff>
    </xdr:from>
    <xdr:to>
      <xdr:col>4</xdr:col>
      <xdr:colOff>495300</xdr:colOff>
      <xdr:row>3</xdr:row>
      <xdr:rowOff>180975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609600"/>
          <a:ext cx="122872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133350</xdr:colOff>
      <xdr:row>2</xdr:row>
      <xdr:rowOff>9525</xdr:rowOff>
    </xdr:from>
    <xdr:to>
      <xdr:col>4</xdr:col>
      <xdr:colOff>485775</xdr:colOff>
      <xdr:row>2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9900" y="390525"/>
          <a:ext cx="1228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</xdr:row>
      <xdr:rowOff>9525</xdr:rowOff>
    </xdr:from>
    <xdr:to>
      <xdr:col>4</xdr:col>
      <xdr:colOff>495300</xdr:colOff>
      <xdr:row>1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80975"/>
          <a:ext cx="1228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110"/>
  <sheetViews>
    <sheetView showGridLines="0" showZeros="0" tabSelected="1" workbookViewId="0" topLeftCell="A1">
      <selection activeCell="H7" sqref="H7"/>
    </sheetView>
  </sheetViews>
  <sheetFormatPr defaultColWidth="11.421875" defaultRowHeight="12.75"/>
  <cols>
    <col min="1" max="1" width="16.8515625" style="0" customWidth="1"/>
    <col min="2" max="11" width="13.140625" style="0" customWidth="1"/>
  </cols>
  <sheetData>
    <row r="1" spans="2:4" ht="13.5" thickBot="1">
      <c r="B1" s="84" t="s">
        <v>20</v>
      </c>
      <c r="C1" s="84"/>
      <c r="D1" s="72" t="s">
        <v>24</v>
      </c>
    </row>
    <row r="2" spans="1:3" ht="16.5" customHeight="1" thickBot="1" thickTop="1">
      <c r="A2" s="1" t="s">
        <v>4</v>
      </c>
      <c r="B2" s="49" t="s">
        <v>0</v>
      </c>
      <c r="C2" s="82">
        <v>12</v>
      </c>
    </row>
    <row r="3" spans="1:6" ht="17.25" thickBot="1" thickTop="1">
      <c r="A3" s="1"/>
      <c r="B3" s="49" t="s">
        <v>1</v>
      </c>
      <c r="C3" s="82">
        <v>10</v>
      </c>
      <c r="D3" s="47"/>
      <c r="F3" s="83" t="s">
        <v>25</v>
      </c>
    </row>
    <row r="4" spans="1:6" ht="16.5" customHeight="1" thickBot="1" thickTop="1">
      <c r="A4" s="43"/>
      <c r="B4" s="49" t="s">
        <v>2</v>
      </c>
      <c r="C4" s="82">
        <v>2005</v>
      </c>
      <c r="D4" s="50"/>
      <c r="F4" s="46"/>
    </row>
    <row r="5" ht="12.75" customHeight="1" thickTop="1"/>
    <row r="6" ht="12.75" customHeight="1"/>
    <row r="7" ht="12.75" customHeight="1"/>
    <row r="8" s="2" customFormat="1" ht="12.75" customHeight="1"/>
    <row r="9" ht="12.75" customHeight="1"/>
    <row r="10" ht="12.75" customHeight="1"/>
    <row r="11" ht="12.75" customHeight="1"/>
    <row r="12" spans="1:13" ht="12.7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</row>
    <row r="13" spans="1:13" ht="12.75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1"/>
      <c r="L13" s="61"/>
      <c r="M13" s="61"/>
    </row>
    <row r="14" spans="1:13" ht="12.75" customHeight="1">
      <c r="A14" s="63"/>
      <c r="B14" s="64"/>
      <c r="C14" s="64"/>
      <c r="D14" s="65"/>
      <c r="E14" s="64"/>
      <c r="F14" s="64"/>
      <c r="G14" s="66"/>
      <c r="H14" s="66"/>
      <c r="I14" s="66"/>
      <c r="J14" s="64"/>
      <c r="K14" s="61"/>
      <c r="L14" s="61"/>
      <c r="M14" s="61"/>
    </row>
    <row r="15" spans="1:13" ht="12.75" customHeight="1">
      <c r="A15" s="61"/>
      <c r="B15" s="67"/>
      <c r="C15" s="67"/>
      <c r="D15" s="67"/>
      <c r="E15" s="67"/>
      <c r="F15" s="67"/>
      <c r="G15" s="67"/>
      <c r="H15" s="67"/>
      <c r="I15" s="67"/>
      <c r="J15" s="67"/>
      <c r="K15" s="61"/>
      <c r="L15" s="61"/>
      <c r="M15" s="61"/>
    </row>
    <row r="16" spans="1:13" ht="12.75">
      <c r="A16" s="61"/>
      <c r="B16" s="61"/>
      <c r="C16" s="61"/>
      <c r="D16" s="68"/>
      <c r="E16" s="61"/>
      <c r="F16" s="68"/>
      <c r="G16" s="61"/>
      <c r="H16" s="61"/>
      <c r="I16" s="61"/>
      <c r="J16" s="61"/>
      <c r="K16" s="61"/>
      <c r="L16" s="61"/>
      <c r="M16" s="61"/>
    </row>
    <row r="17" spans="1:13" ht="12.75">
      <c r="A17" s="44"/>
      <c r="B17" s="44"/>
      <c r="C17" s="44"/>
      <c r="D17" s="44"/>
      <c r="E17" s="44"/>
      <c r="F17" s="70"/>
      <c r="G17" s="44"/>
      <c r="H17" s="44"/>
      <c r="I17" s="44"/>
      <c r="J17" s="44"/>
      <c r="K17" s="61"/>
      <c r="L17" s="61"/>
      <c r="M17" s="61"/>
    </row>
    <row r="18" spans="1:13" ht="12.75">
      <c r="A18" s="44"/>
      <c r="B18" s="70">
        <f aca="true" t="shared" si="0" ref="B18:E19">B20</f>
        <v>-9958875.525886413</v>
      </c>
      <c r="C18" s="70">
        <f t="shared" si="0"/>
        <v>84302649.98888484</v>
      </c>
      <c r="D18" s="70">
        <f t="shared" si="0"/>
        <v>136857189.85895595</v>
      </c>
      <c r="E18" s="70">
        <f t="shared" si="0"/>
        <v>214988469.2699698</v>
      </c>
      <c r="F18" s="71">
        <f>F37*COS(RADIANS(F42))</f>
        <v>-680741499.7211626</v>
      </c>
      <c r="G18" s="71">
        <f>G37*COS(RADIANS(G42))</f>
        <v>-757496951.5027663</v>
      </c>
      <c r="H18" s="71">
        <f>H37*COS(RADIANS(H42))</f>
        <v>2703865918.524325</v>
      </c>
      <c r="I18" s="71">
        <f>I37*COS(RADIANS(I42))</f>
        <v>3299555385.6146045</v>
      </c>
      <c r="J18" s="71">
        <f>J37*COS(RADIANS(J42))</f>
        <v>-644343105.9554795</v>
      </c>
      <c r="K18" s="61"/>
      <c r="L18" s="61"/>
      <c r="M18" s="61"/>
    </row>
    <row r="19" spans="2:13" s="44" customFormat="1" ht="12.75">
      <c r="B19" s="70">
        <f t="shared" si="0"/>
        <v>56609020.88768765</v>
      </c>
      <c r="C19" s="70">
        <f t="shared" si="0"/>
        <v>67527909.7023214</v>
      </c>
      <c r="D19" s="70">
        <f t="shared" si="0"/>
        <v>-60412186.62196049</v>
      </c>
      <c r="E19" s="70">
        <f t="shared" si="0"/>
        <v>-75388977.1922851</v>
      </c>
      <c r="F19" s="70">
        <f>-F37*SIN(RADIANS(F42))</f>
        <v>377302884.5071059</v>
      </c>
      <c r="G19" s="70">
        <f>-G37*SIN(RADIANS(G42))</f>
        <v>-1212137076.5744915</v>
      </c>
      <c r="H19" s="70">
        <f>-H37*SIN(RADIANS(H42))</f>
        <v>977104955.7967709</v>
      </c>
      <c r="I19" s="70">
        <f>-I37*SIN(RADIANS(I42))</f>
        <v>3066258512.044232</v>
      </c>
      <c r="J19" s="70">
        <f>-J37*SIN(RADIANS(J42))</f>
        <v>5864655066.454497</v>
      </c>
      <c r="K19" s="61"/>
      <c r="L19" s="61"/>
      <c r="M19" s="61"/>
    </row>
    <row r="20" spans="2:13" s="48" customFormat="1" ht="12.75">
      <c r="B20" s="70">
        <f>B37*COS(RADIANS(B42))*COS(RADIANS(B41))</f>
        <v>-9958875.525886413</v>
      </c>
      <c r="C20" s="70">
        <f>C37*COS(RADIANS(C42))*COS(RADIANS(C41))</f>
        <v>84302649.98888484</v>
      </c>
      <c r="D20" s="70">
        <f>D37*COS(RADIANS(D42))*COS(RADIANS(D41))</f>
        <v>136857189.85895595</v>
      </c>
      <c r="E20" s="70">
        <f>E37*COS(RADIANS(E42))*COS(RADIANS(E41))</f>
        <v>214988469.2699698</v>
      </c>
      <c r="F20" s="70">
        <f>$C$23*COS(RADIANS(F42))</f>
        <v>-262392170.10747486</v>
      </c>
      <c r="G20" s="70">
        <f>$C$23*COS(RADIANS(G42))</f>
        <v>-158986291.27653727</v>
      </c>
      <c r="H20" s="70">
        <f>$C$23*COS(RADIANS(H42))</f>
        <v>282142530.6286252</v>
      </c>
      <c r="I20" s="70">
        <f>$C$23*COS(RADIANS(I42))</f>
        <v>219758803.26968473</v>
      </c>
      <c r="J20" s="70">
        <f>$C$23*COS(RADIANS(J42))</f>
        <v>-32763511.336935014</v>
      </c>
      <c r="K20" s="69"/>
      <c r="L20" s="69"/>
      <c r="M20" s="69"/>
    </row>
    <row r="21" spans="2:13" s="48" customFormat="1" ht="12.75">
      <c r="B21" s="70">
        <f>(B37*SIN(RADIANS(B42)))*-1*COS(RADIANS(B41))</f>
        <v>56609020.88768765</v>
      </c>
      <c r="C21" s="70">
        <f>(C37*SIN(RADIANS(C42)))*-1*COS(RADIANS(C41))</f>
        <v>67527909.7023214</v>
      </c>
      <c r="D21" s="70">
        <f>(D37*SIN(RADIANS(D42)))*-1*COS(RADIANS(D41))</f>
        <v>-60412186.62196049</v>
      </c>
      <c r="E21" s="70">
        <f>(E37*SIN(RADIANS(E42)))*-1*COS(RADIANS(E41))</f>
        <v>-75388977.1922851</v>
      </c>
      <c r="F21" s="70">
        <f>$B$23*SIN(RADIANS(F42))</f>
        <v>145431595.83216426</v>
      </c>
      <c r="G21" s="70">
        <f>$B$23*SIN(RADIANS(G42))</f>
        <v>-254407859.91421738</v>
      </c>
      <c r="H21" s="70">
        <f>$B$23*SIN(RADIANS(H42))</f>
        <v>101958777.9961848</v>
      </c>
      <c r="I21" s="70">
        <f>$B$23*SIN(RADIANS(I42))</f>
        <v>204220636.53185496</v>
      </c>
      <c r="J21" s="70">
        <f>$B$23*SIN(RADIANS(J42))</f>
        <v>298205553.81292707</v>
      </c>
      <c r="K21" s="69"/>
      <c r="L21" s="69"/>
      <c r="M21" s="69"/>
    </row>
    <row r="22" spans="11:13" s="44" customFormat="1" ht="12.75">
      <c r="K22" s="61"/>
      <c r="L22" s="61"/>
      <c r="M22" s="61"/>
    </row>
    <row r="23" spans="2:13" s="44" customFormat="1" ht="12.75">
      <c r="B23" s="70">
        <v>-300000000</v>
      </c>
      <c r="C23" s="70">
        <v>300000000</v>
      </c>
      <c r="K23" s="61"/>
      <c r="L23" s="61"/>
      <c r="M23" s="61"/>
    </row>
    <row r="24" spans="1:13" ht="12.75">
      <c r="A24" s="44"/>
      <c r="B24" s="70">
        <f>B23</f>
        <v>-300000000</v>
      </c>
      <c r="C24" s="70">
        <f>C23</f>
        <v>300000000</v>
      </c>
      <c r="D24" s="44"/>
      <c r="E24" s="44"/>
      <c r="F24" s="44"/>
      <c r="G24" s="44"/>
      <c r="H24" s="44"/>
      <c r="I24" s="44"/>
      <c r="J24" s="44"/>
      <c r="K24" s="61"/>
      <c r="L24" s="61"/>
      <c r="M24" s="61"/>
    </row>
    <row r="25" spans="1:13" ht="12.7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61"/>
      <c r="L25" s="61"/>
      <c r="M25" s="61"/>
    </row>
    <row r="26" spans="1:13" ht="12.7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</row>
    <row r="27" spans="1:10" ht="12.75">
      <c r="A27" s="44"/>
      <c r="B27" s="44"/>
      <c r="C27" s="44"/>
      <c r="D27" s="44"/>
      <c r="E27" s="44"/>
      <c r="F27" s="44"/>
      <c r="G27" s="44"/>
      <c r="H27" s="44"/>
      <c r="I27" s="44"/>
      <c r="J27" s="44"/>
    </row>
    <row r="36" spans="1:10" ht="12.75">
      <c r="A36" s="3"/>
      <c r="B36" s="4" t="s">
        <v>6</v>
      </c>
      <c r="C36" s="5" t="s">
        <v>9</v>
      </c>
      <c r="D36" s="6" t="s">
        <v>10</v>
      </c>
      <c r="E36" s="7" t="s">
        <v>11</v>
      </c>
      <c r="F36" s="8" t="s">
        <v>12</v>
      </c>
      <c r="G36" s="9" t="s">
        <v>13</v>
      </c>
      <c r="H36" s="10" t="s">
        <v>14</v>
      </c>
      <c r="I36" s="11" t="s">
        <v>15</v>
      </c>
      <c r="J36" s="12" t="s">
        <v>16</v>
      </c>
    </row>
    <row r="37" spans="1:10" ht="38.25">
      <c r="A37" s="13" t="s">
        <v>7</v>
      </c>
      <c r="B37" s="14">
        <v>57910000</v>
      </c>
      <c r="C37" s="15">
        <v>108204139.371</v>
      </c>
      <c r="D37" s="16">
        <v>149597870</v>
      </c>
      <c r="E37" s="17">
        <v>227942294.519</v>
      </c>
      <c r="F37" s="18">
        <v>778310000</v>
      </c>
      <c r="G37" s="19">
        <v>1429362768.489</v>
      </c>
      <c r="H37" s="20">
        <v>2875000000</v>
      </c>
      <c r="I37" s="21">
        <v>4504332026.552</v>
      </c>
      <c r="J37" s="22">
        <v>5899945515.569</v>
      </c>
    </row>
    <row r="38" spans="1:10" ht="25.5">
      <c r="A38" s="13" t="s">
        <v>8</v>
      </c>
      <c r="B38" s="23">
        <v>47.89</v>
      </c>
      <c r="C38" s="24">
        <v>35.04</v>
      </c>
      <c r="D38" s="25">
        <v>29.8</v>
      </c>
      <c r="E38" s="26">
        <v>24.14</v>
      </c>
      <c r="F38" s="27">
        <v>13.06</v>
      </c>
      <c r="G38" s="28">
        <v>9.64</v>
      </c>
      <c r="H38" s="29">
        <v>6.8</v>
      </c>
      <c r="I38" s="30">
        <v>5.43</v>
      </c>
      <c r="J38" s="31">
        <v>4.74</v>
      </c>
    </row>
    <row r="39" spans="1:10" ht="25.5">
      <c r="A39" s="13" t="s">
        <v>17</v>
      </c>
      <c r="B39" s="14">
        <f>B38/B37*3600*24*180/PI()+0.0111988</f>
        <v>4.105008465138364</v>
      </c>
      <c r="C39" s="15">
        <f>C38/C37*3600*24*180/PI()-0.0009561</f>
        <v>1.6021290728029882</v>
      </c>
      <c r="D39" s="16">
        <f>D38/D37*3600*24*180/PI()-0.00048796</f>
        <v>0.9856262769735833</v>
      </c>
      <c r="E39" s="17">
        <f>E38/E37*3600*24*180/PI()-0.00023427</f>
        <v>0.5240281465010183</v>
      </c>
      <c r="F39" s="18">
        <f>F38/F37*3600*24*180/PI()+0.0000232138</f>
        <v>0.08308991070751744</v>
      </c>
      <c r="G39" s="19">
        <f>G38/G37*3600*24*180/PI()+0.0000725363</f>
        <v>0.033459040150086446</v>
      </c>
      <c r="H39" s="20">
        <f>H38/H37*3600*24*180/PI()+0.0000219576</f>
        <v>0.011730624166791695</v>
      </c>
      <c r="I39" s="21">
        <f>I38/I37*3600*24*180/PI()+0.0000142145</f>
        <v>0.005981898363371451</v>
      </c>
      <c r="J39" s="22">
        <f>J38/J37*3600*24*180/PI()+0.00000220872</f>
        <v>0.003979310592678346</v>
      </c>
    </row>
    <row r="40" spans="1:10" ht="38.25">
      <c r="A40" s="32" t="s">
        <v>18</v>
      </c>
      <c r="B40" s="33">
        <v>174.2</v>
      </c>
      <c r="C40" s="34">
        <v>226.3</v>
      </c>
      <c r="D40" s="35">
        <v>103.9</v>
      </c>
      <c r="E40" s="36">
        <v>230.5</v>
      </c>
      <c r="F40" s="37">
        <v>185.4</v>
      </c>
      <c r="G40" s="38">
        <v>112.5</v>
      </c>
      <c r="H40" s="39">
        <v>336.8</v>
      </c>
      <c r="I40" s="40">
        <v>315.4</v>
      </c>
      <c r="J40" s="41">
        <v>262.6</v>
      </c>
    </row>
    <row r="41" spans="1:10" ht="39" thickBot="1">
      <c r="A41" s="58" t="s">
        <v>23</v>
      </c>
      <c r="B41" s="33">
        <v>7</v>
      </c>
      <c r="C41" s="34">
        <v>3.4</v>
      </c>
      <c r="D41" s="35">
        <v>0</v>
      </c>
      <c r="E41" s="36">
        <v>1.85</v>
      </c>
      <c r="F41" s="55">
        <f>1+19/60</f>
        <v>1.3166666666666667</v>
      </c>
      <c r="G41" s="56">
        <v>2.5</v>
      </c>
      <c r="H41" s="57">
        <f>46/60</f>
        <v>0.7666666666666667</v>
      </c>
      <c r="I41" s="59">
        <f>1+47/60</f>
        <v>1.7833333333333332</v>
      </c>
      <c r="J41" s="60">
        <f>17+10/60</f>
        <v>17.166666666666668</v>
      </c>
    </row>
    <row r="42" spans="1:10" ht="51.75" thickBot="1">
      <c r="A42" s="42" t="s">
        <v>19</v>
      </c>
      <c r="B42" s="73">
        <f aca="true" t="shared" si="1" ref="B42:J42">MOD(B40+B39*$F$100,360)</f>
        <v>260.0224040992955</v>
      </c>
      <c r="C42" s="74">
        <f t="shared" si="1"/>
        <v>321.3046566760486</v>
      </c>
      <c r="D42" s="75">
        <f t="shared" si="1"/>
        <v>23.817862660497667</v>
      </c>
      <c r="E42" s="76">
        <f t="shared" si="1"/>
        <v>19.32399360628915</v>
      </c>
      <c r="F42" s="77">
        <f t="shared" si="1"/>
        <v>208.99753464093496</v>
      </c>
      <c r="G42" s="78">
        <f t="shared" si="1"/>
        <v>122.00236740262454</v>
      </c>
      <c r="H42" s="79">
        <f t="shared" si="1"/>
        <v>340.13149726336883</v>
      </c>
      <c r="I42" s="80">
        <f t="shared" si="1"/>
        <v>317.0988591351975</v>
      </c>
      <c r="J42" s="81">
        <f t="shared" si="1"/>
        <v>263.73012420832066</v>
      </c>
    </row>
    <row r="44" spans="1:10" ht="25.5">
      <c r="A44" s="51" t="s">
        <v>21</v>
      </c>
      <c r="B44" s="1" t="s">
        <v>6</v>
      </c>
      <c r="C44" s="1" t="s">
        <v>9</v>
      </c>
      <c r="D44" s="1" t="s">
        <v>10</v>
      </c>
      <c r="E44" s="1" t="s">
        <v>11</v>
      </c>
      <c r="F44" s="1" t="s">
        <v>12</v>
      </c>
      <c r="G44" s="1" t="s">
        <v>13</v>
      </c>
      <c r="H44" s="1" t="s">
        <v>14</v>
      </c>
      <c r="I44" s="1" t="s">
        <v>15</v>
      </c>
      <c r="J44" s="1" t="s">
        <v>16</v>
      </c>
    </row>
    <row r="45" spans="1:10" ht="12.75">
      <c r="A45" s="51" t="s">
        <v>6</v>
      </c>
      <c r="B45" s="1" t="s">
        <v>22</v>
      </c>
      <c r="C45" s="52">
        <f aca="true" t="shared" si="2" ref="C45:J45">SQRT(($B$18-C18)^2+($B$19-C19)^2)/149600000</f>
        <v>0.6343036033705088</v>
      </c>
      <c r="D45" s="52">
        <f t="shared" si="2"/>
        <v>1.2549930316235363</v>
      </c>
      <c r="E45" s="52">
        <f t="shared" si="2"/>
        <v>1.7434198146018889</v>
      </c>
      <c r="F45" s="52">
        <f t="shared" si="2"/>
        <v>4.969927127278863</v>
      </c>
      <c r="G45" s="52">
        <f t="shared" si="2"/>
        <v>9.843535395420533</v>
      </c>
      <c r="H45" s="52">
        <f t="shared" si="2"/>
        <v>19.15565686277295</v>
      </c>
      <c r="I45" s="52">
        <f t="shared" si="2"/>
        <v>29.902083012540068</v>
      </c>
      <c r="J45" s="52">
        <f t="shared" si="2"/>
        <v>39.05473701451303</v>
      </c>
    </row>
    <row r="46" spans="1:10" ht="12.75">
      <c r="A46" s="51" t="s">
        <v>9</v>
      </c>
      <c r="B46" s="1" t="s">
        <v>22</v>
      </c>
      <c r="C46" s="52" t="s">
        <v>22</v>
      </c>
      <c r="D46" s="52">
        <f aca="true" t="shared" si="3" ref="D46:J46">SQRT(($C$18-D18)^2+($C$19-D19)^2)/149600000</f>
        <v>0.9245560521926418</v>
      </c>
      <c r="E46" s="52">
        <f t="shared" si="3"/>
        <v>1.2945156846466201</v>
      </c>
      <c r="F46" s="52">
        <f t="shared" si="3"/>
        <v>5.517249802248552</v>
      </c>
      <c r="G46" s="52">
        <f t="shared" si="3"/>
        <v>10.238776354659722</v>
      </c>
      <c r="H46" s="52">
        <f t="shared" si="3"/>
        <v>18.53599154229355</v>
      </c>
      <c r="I46" s="52">
        <f t="shared" si="3"/>
        <v>29.389146762823536</v>
      </c>
      <c r="J46" s="52">
        <f t="shared" si="3"/>
        <v>39.05574706232692</v>
      </c>
    </row>
    <row r="47" spans="1:10" ht="12.75">
      <c r="A47" s="51" t="s">
        <v>10</v>
      </c>
      <c r="B47" s="1" t="s">
        <v>22</v>
      </c>
      <c r="C47" s="52" t="s">
        <v>22</v>
      </c>
      <c r="D47" s="52" t="s">
        <v>22</v>
      </c>
      <c r="E47" s="52">
        <f aca="true" t="shared" si="4" ref="E47:J47">SQRT(($D$18-E18)^2+($D$19-E19)^2)/149600000</f>
        <v>0.5317764852107284</v>
      </c>
      <c r="F47" s="52">
        <f t="shared" si="4"/>
        <v>6.199166653722178</v>
      </c>
      <c r="G47" s="52">
        <f t="shared" si="4"/>
        <v>9.747308582728369</v>
      </c>
      <c r="H47" s="52">
        <f t="shared" si="4"/>
        <v>18.50768604478084</v>
      </c>
      <c r="I47" s="52">
        <f t="shared" si="4"/>
        <v>29.728130743908608</v>
      </c>
      <c r="J47" s="52">
        <f t="shared" si="4"/>
        <v>39.94882814281203</v>
      </c>
    </row>
    <row r="48" spans="1:10" ht="12.75">
      <c r="A48" s="51" t="s">
        <v>11</v>
      </c>
      <c r="B48" s="1" t="s">
        <v>22</v>
      </c>
      <c r="C48" s="52" t="s">
        <v>22</v>
      </c>
      <c r="D48" s="52" t="s">
        <v>22</v>
      </c>
      <c r="E48" s="52" t="s">
        <v>22</v>
      </c>
      <c r="F48" s="52">
        <f>SQRT(($E$18-F18)^2+($E$19-F19)^2)/149600000</f>
        <v>6.7087197932309754</v>
      </c>
      <c r="G48" s="52">
        <f>SQRT(($E$18-G18)^2+($E$19-G19)^2)/149600000</f>
        <v>9.999794760452692</v>
      </c>
      <c r="H48" s="52">
        <f>SQRT(($E$18-H18)^2+($E$19-H19)^2)/149600000</f>
        <v>18.06329135819619</v>
      </c>
      <c r="I48" s="52">
        <f>SQRT(($E$18-I18)^2+($E$19-I19)^2)/149600000</f>
        <v>29.430370579502156</v>
      </c>
      <c r="J48" s="52">
        <f>SQRT(($E$18-J18)^2+($E$19-J19)^2)/149600000</f>
        <v>40.11952454264994</v>
      </c>
    </row>
    <row r="49" spans="1:10" ht="12.75">
      <c r="A49" s="51" t="s">
        <v>12</v>
      </c>
      <c r="B49" s="1" t="s">
        <v>22</v>
      </c>
      <c r="C49" s="52" t="s">
        <v>22</v>
      </c>
      <c r="D49" s="52" t="s">
        <v>22</v>
      </c>
      <c r="E49" s="52" t="s">
        <v>22</v>
      </c>
      <c r="F49" s="53" t="s">
        <v>22</v>
      </c>
      <c r="G49" s="52">
        <f>SQRT(($F$18-G18)^2+($F$19-G19)^2)/149600000</f>
        <v>10.63697978580736</v>
      </c>
      <c r="H49" s="52">
        <f>SQRT(($F$18-H18)^2+($F$19-H19)^2)/149600000</f>
        <v>22.97689462892914</v>
      </c>
      <c r="I49" s="52">
        <f>SQRT(($F$18-I18)^2+($F$19-I19)^2)/149600000</f>
        <v>32.10870214873758</v>
      </c>
      <c r="J49" s="52">
        <f>SQRT(($F$18-J18)^2+($F$19-J19)^2)/149600000</f>
        <v>36.68096857287286</v>
      </c>
    </row>
    <row r="50" spans="1:10" ht="12.75">
      <c r="A50" s="51" t="s">
        <v>13</v>
      </c>
      <c r="B50" s="1" t="s">
        <v>22</v>
      </c>
      <c r="C50" s="52" t="s">
        <v>22</v>
      </c>
      <c r="D50" s="52" t="s">
        <v>22</v>
      </c>
      <c r="E50" s="52" t="s">
        <v>22</v>
      </c>
      <c r="F50" s="53" t="s">
        <v>22</v>
      </c>
      <c r="G50" s="52" t="s">
        <v>22</v>
      </c>
      <c r="H50" s="52">
        <f>SQRT(($G$18-H18)^2+($G$19-H19)^2)/149600000</f>
        <v>27.37690271533372</v>
      </c>
      <c r="I50" s="52">
        <f>SQRT(($H$18-J18)^2+($H$19-J19)^2)/149600000</f>
        <v>39.601680097295045</v>
      </c>
      <c r="J50" s="52">
        <f>SQRT(($H$18-K18)^2+($H$19-K19)^2)/149600000</f>
        <v>19.217914438502675</v>
      </c>
    </row>
    <row r="51" spans="1:10" ht="12.75">
      <c r="A51" s="51" t="s">
        <v>14</v>
      </c>
      <c r="B51" s="1" t="s">
        <v>22</v>
      </c>
      <c r="C51" s="52" t="s">
        <v>22</v>
      </c>
      <c r="D51" s="52" t="s">
        <v>22</v>
      </c>
      <c r="E51" s="52" t="s">
        <v>22</v>
      </c>
      <c r="F51" s="53" t="s">
        <v>22</v>
      </c>
      <c r="G51" s="52" t="s">
        <v>22</v>
      </c>
      <c r="H51" s="52" t="s">
        <v>22</v>
      </c>
      <c r="I51" s="52">
        <f>SQRT(($H$18-I18)^2+($H$19-I19)^2)/149600000</f>
        <v>14.521523858603828</v>
      </c>
      <c r="J51" s="52">
        <f>SQRT(($H$18-J18)^2+($H$19-J19)^2)/149600000</f>
        <v>39.601680097295045</v>
      </c>
    </row>
    <row r="52" spans="1:11" ht="12.75">
      <c r="A52" s="51" t="s">
        <v>15</v>
      </c>
      <c r="B52" s="1" t="s">
        <v>22</v>
      </c>
      <c r="C52" s="52" t="s">
        <v>22</v>
      </c>
      <c r="D52" s="52" t="s">
        <v>22</v>
      </c>
      <c r="E52" s="52" t="s">
        <v>22</v>
      </c>
      <c r="F52" s="53" t="s">
        <v>22</v>
      </c>
      <c r="G52" s="52" t="s">
        <v>22</v>
      </c>
      <c r="H52" s="52" t="s">
        <v>22</v>
      </c>
      <c r="I52" s="52" t="s">
        <v>22</v>
      </c>
      <c r="J52" s="52">
        <f>SQRT((I18-J18)^2+(I19-J19)^2)/149600000</f>
        <v>32.32514065788098</v>
      </c>
      <c r="K52" s="47"/>
    </row>
    <row r="53" spans="1:10" ht="12.75">
      <c r="A53" s="51" t="s">
        <v>16</v>
      </c>
      <c r="B53" s="1" t="s">
        <v>22</v>
      </c>
      <c r="C53" s="52" t="s">
        <v>22</v>
      </c>
      <c r="D53" s="52" t="s">
        <v>22</v>
      </c>
      <c r="E53" s="52" t="s">
        <v>22</v>
      </c>
      <c r="F53" s="53" t="s">
        <v>22</v>
      </c>
      <c r="G53" s="53" t="s">
        <v>22</v>
      </c>
      <c r="H53" s="53" t="s">
        <v>22</v>
      </c>
      <c r="I53" s="53" t="s">
        <v>22</v>
      </c>
      <c r="J53" s="53" t="s">
        <v>22</v>
      </c>
    </row>
    <row r="83" spans="1:7" ht="12.75">
      <c r="A83" s="45"/>
      <c r="B83" s="45"/>
      <c r="C83" s="45"/>
      <c r="D83" s="45"/>
      <c r="E83" s="45"/>
      <c r="F83" s="45"/>
      <c r="G83" s="45"/>
    </row>
    <row r="84" spans="1:7" ht="12.75">
      <c r="A84" s="45"/>
      <c r="B84" s="45"/>
      <c r="C84" s="45"/>
      <c r="D84" s="45"/>
      <c r="E84" s="45"/>
      <c r="F84" s="45"/>
      <c r="G84" s="45"/>
    </row>
    <row r="85" spans="1:7" ht="12.75">
      <c r="A85" s="45"/>
      <c r="B85" s="45"/>
      <c r="C85" s="45"/>
      <c r="D85" s="45"/>
      <c r="E85" s="45"/>
      <c r="F85" s="45"/>
      <c r="G85" s="45"/>
    </row>
    <row r="86" spans="1:7" ht="12.75">
      <c r="A86" s="45"/>
      <c r="B86" s="45"/>
      <c r="C86" s="45"/>
      <c r="D86" s="45"/>
      <c r="E86" s="45"/>
      <c r="F86" s="45"/>
      <c r="G86" s="45"/>
    </row>
    <row r="87" spans="1:7" ht="12.75">
      <c r="A87" s="45"/>
      <c r="B87" s="45"/>
      <c r="C87" s="45"/>
      <c r="D87" s="45"/>
      <c r="E87" s="45"/>
      <c r="F87" s="45"/>
      <c r="G87" s="45"/>
    </row>
    <row r="88" spans="1:7" ht="12.75">
      <c r="A88" s="45"/>
      <c r="B88" s="45"/>
      <c r="C88" s="45"/>
      <c r="D88" s="45"/>
      <c r="E88" s="45"/>
      <c r="F88" s="45"/>
      <c r="G88" s="45"/>
    </row>
    <row r="89" spans="1:7" ht="12.75">
      <c r="A89" s="45"/>
      <c r="B89" s="45"/>
      <c r="C89" s="45"/>
      <c r="D89" s="45"/>
      <c r="E89" s="45"/>
      <c r="F89" s="45"/>
      <c r="G89" s="45"/>
    </row>
    <row r="90" spans="1:7" ht="12.75">
      <c r="A90" s="45"/>
      <c r="B90" s="45"/>
      <c r="C90" s="45"/>
      <c r="D90" s="45"/>
      <c r="E90" s="45"/>
      <c r="F90" s="45"/>
      <c r="G90" s="45"/>
    </row>
    <row r="91" spans="1:7" ht="12.75">
      <c r="A91" s="45"/>
      <c r="B91" s="45"/>
      <c r="C91" s="45"/>
      <c r="D91" s="45"/>
      <c r="E91" s="45"/>
      <c r="F91" s="45"/>
      <c r="G91" s="45"/>
    </row>
    <row r="92" spans="1:9" ht="12.75">
      <c r="A92" s="44"/>
      <c r="B92" s="44"/>
      <c r="C92" s="44"/>
      <c r="D92" s="44"/>
      <c r="E92" s="44"/>
      <c r="F92" s="44"/>
      <c r="G92" s="44"/>
      <c r="H92" s="45"/>
      <c r="I92" s="45"/>
    </row>
    <row r="93" spans="1:9" ht="12.75">
      <c r="A93" s="44"/>
      <c r="B93" s="44"/>
      <c r="C93" s="44"/>
      <c r="D93" s="44"/>
      <c r="E93" s="44"/>
      <c r="F93" s="44"/>
      <c r="G93" s="44"/>
      <c r="H93" s="45"/>
      <c r="I93" s="45"/>
    </row>
    <row r="94" spans="1:9" ht="12.75">
      <c r="A94" s="44"/>
      <c r="B94" s="44"/>
      <c r="C94" s="44"/>
      <c r="D94" s="44"/>
      <c r="E94" s="44"/>
      <c r="F94" s="44"/>
      <c r="G94" s="44"/>
      <c r="H94" s="45"/>
      <c r="I94" s="45"/>
    </row>
    <row r="95" spans="1:9" ht="12.75">
      <c r="A95" s="44"/>
      <c r="B95" s="44"/>
      <c r="C95" s="44"/>
      <c r="D95" s="44"/>
      <c r="E95" s="44"/>
      <c r="F95" s="44"/>
      <c r="G95" s="44"/>
      <c r="H95" s="45"/>
      <c r="I95" s="45"/>
    </row>
    <row r="96" spans="1:9" ht="12.75">
      <c r="A96" s="44"/>
      <c r="B96" s="44"/>
      <c r="C96" s="44"/>
      <c r="D96" s="44"/>
      <c r="E96" s="44"/>
      <c r="F96" s="44"/>
      <c r="G96" s="44"/>
      <c r="H96" s="45"/>
      <c r="I96" s="45"/>
    </row>
    <row r="97" spans="1:9" ht="12.75">
      <c r="A97" s="54" t="s">
        <v>4</v>
      </c>
      <c r="B97" s="54" t="s">
        <v>0</v>
      </c>
      <c r="C97" s="54" t="s">
        <v>1</v>
      </c>
      <c r="D97" s="54" t="s">
        <v>2</v>
      </c>
      <c r="E97" s="54"/>
      <c r="F97" s="54"/>
      <c r="G97" s="44"/>
      <c r="H97" s="45"/>
      <c r="I97" s="45"/>
    </row>
    <row r="98" spans="1:9" ht="12.75">
      <c r="A98" s="54"/>
      <c r="B98" s="54">
        <f>C2</f>
        <v>12</v>
      </c>
      <c r="C98" s="54">
        <f>C3</f>
        <v>10</v>
      </c>
      <c r="D98" s="54">
        <f>C4</f>
        <v>2005</v>
      </c>
      <c r="E98" s="54"/>
      <c r="F98" s="54">
        <f>INT((D98-2004)/4)</f>
        <v>0</v>
      </c>
      <c r="G98" s="44"/>
      <c r="H98" s="45"/>
      <c r="I98" s="45"/>
    </row>
    <row r="99" spans="1:9" ht="12.75">
      <c r="A99" s="54" t="s">
        <v>3</v>
      </c>
      <c r="B99" s="54">
        <v>1</v>
      </c>
      <c r="C99" s="54">
        <v>1</v>
      </c>
      <c r="D99" s="54">
        <v>2005</v>
      </c>
      <c r="E99" s="54"/>
      <c r="F99" s="54">
        <f>MOD(D98,4)</f>
        <v>1</v>
      </c>
      <c r="G99" s="44"/>
      <c r="H99" s="45"/>
      <c r="I99" s="45"/>
    </row>
    <row r="100" spans="1:9" ht="12.75">
      <c r="A100" s="54" t="s">
        <v>5</v>
      </c>
      <c r="B100" s="54">
        <f>B98-1</f>
        <v>11</v>
      </c>
      <c r="C100" s="54">
        <f>IF(C98=2,31,0)+IF(C98=3,31+28,0)+IF(C98=4,90,0)+IF(C98=5,120,0)+IF(C98=6,151,0)+IF(C98=7,181,0)+IF(C98=8,212,0)+IF(C98=9,243,0)+IF(C98=10,273)+IF(C98=11,304,0)+IF(C98=12,334,0)</f>
        <v>273</v>
      </c>
      <c r="D100" s="54">
        <f>(D98-D99)*365</f>
        <v>0</v>
      </c>
      <c r="E100" s="54">
        <f>B100+C100+D100</f>
        <v>284</v>
      </c>
      <c r="F100" s="54">
        <f>IF(AND(F99=0,C98&lt;3)=TRUE,F98-1+E100,F98+E100)</f>
        <v>284</v>
      </c>
      <c r="G100" s="44"/>
      <c r="H100" s="45"/>
      <c r="I100" s="45"/>
    </row>
    <row r="101" spans="1:9" ht="12.75">
      <c r="A101" s="54"/>
      <c r="B101" s="54"/>
      <c r="C101" s="54"/>
      <c r="D101" s="54"/>
      <c r="E101" s="54"/>
      <c r="F101" s="54"/>
      <c r="G101" s="44"/>
      <c r="H101" s="45"/>
      <c r="I101" s="45"/>
    </row>
    <row r="102" spans="1:9" ht="12.75">
      <c r="A102" s="44"/>
      <c r="B102" s="44"/>
      <c r="C102" s="44"/>
      <c r="D102" s="44"/>
      <c r="E102" s="44"/>
      <c r="F102" s="44"/>
      <c r="G102" s="44"/>
      <c r="H102" s="45"/>
      <c r="I102" s="45"/>
    </row>
    <row r="103" spans="1:9" ht="12.75">
      <c r="A103" s="44"/>
      <c r="B103" s="44"/>
      <c r="C103" s="44"/>
      <c r="D103" s="44"/>
      <c r="E103" s="44"/>
      <c r="F103" s="44"/>
      <c r="G103" s="44"/>
      <c r="H103" s="45"/>
      <c r="I103" s="45"/>
    </row>
    <row r="104" spans="1:9" ht="12.75">
      <c r="A104" s="45"/>
      <c r="B104" s="45"/>
      <c r="C104" s="45"/>
      <c r="D104" s="45"/>
      <c r="E104" s="45"/>
      <c r="F104" s="45"/>
      <c r="G104" s="45"/>
      <c r="H104" s="45"/>
      <c r="I104" s="45"/>
    </row>
    <row r="105" spans="1:9" ht="12.75">
      <c r="A105" s="45"/>
      <c r="B105" s="45"/>
      <c r="C105" s="45"/>
      <c r="D105" s="45"/>
      <c r="E105" s="45"/>
      <c r="F105" s="45"/>
      <c r="G105" s="45"/>
      <c r="H105" s="45"/>
      <c r="I105" s="45"/>
    </row>
    <row r="106" spans="1:9" ht="12.75">
      <c r="A106" s="45"/>
      <c r="B106" s="45"/>
      <c r="C106" s="45"/>
      <c r="D106" s="45"/>
      <c r="E106" s="45"/>
      <c r="F106" s="45"/>
      <c r="G106" s="45"/>
      <c r="H106" s="45"/>
      <c r="I106" s="45"/>
    </row>
    <row r="107" spans="1:7" ht="12.75">
      <c r="A107" s="45"/>
      <c r="B107" s="45"/>
      <c r="C107" s="45"/>
      <c r="D107" s="45"/>
      <c r="E107" s="45"/>
      <c r="F107" s="45"/>
      <c r="G107" s="45"/>
    </row>
    <row r="108" spans="1:7" ht="12.75">
      <c r="A108" s="45"/>
      <c r="B108" s="45"/>
      <c r="C108" s="45"/>
      <c r="D108" s="45"/>
      <c r="E108" s="45"/>
      <c r="F108" s="45"/>
      <c r="G108" s="45"/>
    </row>
    <row r="109" spans="1:7" ht="12.75">
      <c r="A109" s="45"/>
      <c r="B109" s="45"/>
      <c r="C109" s="45"/>
      <c r="D109" s="45"/>
      <c r="E109" s="45"/>
      <c r="F109" s="45"/>
      <c r="G109" s="45"/>
    </row>
    <row r="110" spans="1:7" ht="12.75">
      <c r="A110" s="45"/>
      <c r="B110" s="45"/>
      <c r="C110" s="45"/>
      <c r="D110" s="45"/>
      <c r="E110" s="45"/>
      <c r="F110" s="45"/>
      <c r="G110" s="45"/>
    </row>
  </sheetData>
  <mergeCells count="1">
    <mergeCell ref="B1:C1"/>
  </mergeCells>
  <printOptions/>
  <pageMargins left="0.75" right="0.75" top="1" bottom="1" header="0.4921259845" footer="0.4921259845"/>
  <pageSetup orientation="portrait" paperSize="9" r:id="rId2"/>
  <ignoredErrors>
    <ignoredError sqref="D3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Besnier</dc:creator>
  <cp:keywords/>
  <dc:description/>
  <cp:lastModifiedBy>Besnier</cp:lastModifiedBy>
  <cp:lastPrinted>2005-03-28T15:53:36Z</cp:lastPrinted>
  <dcterms:created xsi:type="dcterms:W3CDTF">2005-03-28T09:58:51Z</dcterms:created>
  <dcterms:modified xsi:type="dcterms:W3CDTF">2005-10-12T20:13:36Z</dcterms:modified>
  <cp:category/>
  <cp:version/>
  <cp:contentType/>
  <cp:contentStatus/>
</cp:coreProperties>
</file>