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Folha1" sheetId="1" r:id="rId1"/>
    <sheet name="Folha2" sheetId="2" r:id="rId2"/>
    <sheet name="Folha3" sheetId="3" r:id="rId3"/>
  </sheets>
  <definedNames>
    <definedName name="a">'Folha1'!$F$17</definedName>
    <definedName name="ano">'Folha1'!$B$3</definedName>
    <definedName name="ano2">'Folha1'!$B$14</definedName>
    <definedName name="b">'Folha1'!$F$18</definedName>
    <definedName name="dia">'Folha1'!$B$5</definedName>
    <definedName name="hora">'Folha1'!$C$16</definedName>
    <definedName name="mes">'Folha1'!$B$4</definedName>
    <definedName name="mes2">'Folha1'!$B$15</definedName>
    <definedName name="T">'Folha1'!$D$17</definedName>
  </definedNames>
  <calcPr fullCalcOnLoad="1"/>
</workbook>
</file>

<file path=xl/sharedStrings.xml><?xml version="1.0" encoding="utf-8"?>
<sst xmlns="http://schemas.openxmlformats.org/spreadsheetml/2006/main" count="25" uniqueCount="22">
  <si>
    <t>Longitude</t>
  </si>
  <si>
    <t>min</t>
  </si>
  <si>
    <t>a=</t>
  </si>
  <si>
    <t>b=</t>
  </si>
  <si>
    <t>JD</t>
  </si>
  <si>
    <t>RA</t>
  </si>
  <si>
    <t>DEC</t>
  </si>
  <si>
    <t>LST</t>
  </si>
  <si>
    <t>year</t>
  </si>
  <si>
    <t>month</t>
  </si>
  <si>
    <t>day</t>
  </si>
  <si>
    <t>hour</t>
  </si>
  <si>
    <t>sec</t>
  </si>
  <si>
    <t>seconds</t>
  </si>
  <si>
    <t>hours (0 UT)</t>
  </si>
  <si>
    <t>sideral hours</t>
  </si>
  <si>
    <t>NJP/EM500</t>
  </si>
  <si>
    <t>P2Z,EM10/11</t>
  </si>
  <si>
    <t>Polarscope</t>
  </si>
  <si>
    <t xml:space="preserve"> </t>
  </si>
  <si>
    <t>Polaris epoch</t>
  </si>
  <si>
    <t>local UT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</si>
</sst>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"/>
    <numFmt numFmtId="166" formatCode="0.0000000"/>
    <numFmt numFmtId="167" formatCode="0.000000"/>
    <numFmt numFmtId="168" formatCode="0.00000"/>
    <numFmt numFmtId="169" formatCode="0.0000000000"/>
  </numFmts>
  <fonts count="5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u val="single"/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Border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/>
      <protection/>
    </xf>
    <xf numFmtId="166" fontId="1" fillId="2" borderId="0" xfId="0" applyNumberFormat="1" applyFont="1" applyFill="1" applyBorder="1" applyAlignment="1" applyProtection="1">
      <alignment/>
      <protection/>
    </xf>
    <xf numFmtId="167" fontId="1" fillId="2" borderId="0" xfId="0" applyNumberFormat="1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168" fontId="1" fillId="4" borderId="0" xfId="0" applyNumberFormat="1" applyFont="1" applyFill="1" applyBorder="1" applyAlignment="1" applyProtection="1">
      <alignment/>
      <protection/>
    </xf>
    <xf numFmtId="1" fontId="2" fillId="4" borderId="0" xfId="0" applyNumberFormat="1" applyFont="1" applyFill="1" applyBorder="1" applyAlignment="1" applyProtection="1">
      <alignment horizontal="center"/>
      <protection/>
    </xf>
    <xf numFmtId="169" fontId="1" fillId="3" borderId="0" xfId="0" applyNumberFormat="1" applyFont="1" applyFill="1" applyBorder="1" applyAlignment="1" applyProtection="1">
      <alignment/>
      <protection/>
    </xf>
    <xf numFmtId="0" fontId="1" fillId="3" borderId="0" xfId="0" applyFont="1" applyFill="1" applyBorder="1" applyAlignment="1" applyProtection="1">
      <alignment horizontal="right"/>
      <protection/>
    </xf>
    <xf numFmtId="1" fontId="1" fillId="2" borderId="0" xfId="0" applyNumberFormat="1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 applyProtection="1">
      <alignment/>
      <protection/>
    </xf>
    <xf numFmtId="167" fontId="1" fillId="2" borderId="1" xfId="0" applyNumberFormat="1" applyFont="1" applyFill="1" applyBorder="1" applyAlignment="1" applyProtection="1">
      <alignment/>
      <protection/>
    </xf>
    <xf numFmtId="164" fontId="1" fillId="2" borderId="2" xfId="0" applyNumberFormat="1" applyFont="1" applyFill="1" applyBorder="1" applyAlignment="1" applyProtection="1">
      <alignment/>
      <protection/>
    </xf>
    <xf numFmtId="0" fontId="1" fillId="2" borderId="3" xfId="0" applyFont="1" applyFill="1" applyBorder="1" applyAlignment="1" applyProtection="1">
      <alignment/>
      <protection/>
    </xf>
    <xf numFmtId="0" fontId="1" fillId="3" borderId="3" xfId="0" applyFont="1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/>
      <protection/>
    </xf>
    <xf numFmtId="0" fontId="1" fillId="2" borderId="5" xfId="0" applyFont="1" applyFill="1" applyBorder="1" applyAlignment="1" applyProtection="1">
      <alignment/>
      <protection/>
    </xf>
    <xf numFmtId="0" fontId="1" fillId="3" borderId="6" xfId="0" applyFont="1" applyFill="1" applyBorder="1" applyAlignment="1" applyProtection="1">
      <alignment/>
      <protection/>
    </xf>
    <xf numFmtId="165" fontId="1" fillId="2" borderId="5" xfId="0" applyNumberFormat="1" applyFont="1" applyFill="1" applyBorder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4" borderId="6" xfId="0" applyFont="1" applyFill="1" applyBorder="1" applyAlignment="1" applyProtection="1">
      <alignment/>
      <protection/>
    </xf>
    <xf numFmtId="0" fontId="2" fillId="4" borderId="5" xfId="0" applyFont="1" applyFill="1" applyBorder="1" applyAlignment="1" applyProtection="1">
      <alignment/>
      <protection/>
    </xf>
    <xf numFmtId="1" fontId="2" fillId="4" borderId="6" xfId="0" applyNumberFormat="1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167" fontId="1" fillId="2" borderId="8" xfId="0" applyNumberFormat="1" applyFont="1" applyFill="1" applyBorder="1" applyAlignment="1" applyProtection="1">
      <alignment/>
      <protection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1" fontId="3" fillId="6" borderId="8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1" fillId="7" borderId="3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7" borderId="4" xfId="0" applyFont="1" applyFill="1" applyBorder="1" applyAlignment="1">
      <alignment/>
    </xf>
    <xf numFmtId="0" fontId="1" fillId="7" borderId="6" xfId="0" applyFont="1" applyFill="1" applyBorder="1" applyAlignment="1">
      <alignment/>
    </xf>
    <xf numFmtId="0" fontId="1" fillId="8" borderId="0" xfId="0" applyFont="1" applyFill="1" applyBorder="1" applyAlignment="1">
      <alignment horizontal="center"/>
    </xf>
    <xf numFmtId="0" fontId="1" fillId="9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69" fontId="1" fillId="3" borderId="5" xfId="0" applyNumberFormat="1" applyFont="1" applyFill="1" applyBorder="1" applyAlignment="1" applyProtection="1">
      <alignment/>
      <protection/>
    </xf>
    <xf numFmtId="167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8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1.00390625" style="2" customWidth="1"/>
    <col min="2" max="2" width="12.57421875" style="2" customWidth="1"/>
    <col min="3" max="3" width="8.7109375" style="2" customWidth="1"/>
    <col min="4" max="4" width="11.140625" style="2" customWidth="1"/>
    <col min="5" max="5" width="10.421875" style="2" customWidth="1"/>
    <col min="6" max="6" width="9.00390625" style="2" customWidth="1"/>
    <col min="7" max="8" width="13.57421875" style="2" customWidth="1"/>
    <col min="9" max="9" width="13.28125" style="2" customWidth="1"/>
    <col min="10" max="255" width="9.00390625" style="2" customWidth="1"/>
    <col min="256" max="16384" width="9.00390625" style="3" customWidth="1"/>
  </cols>
  <sheetData>
    <row r="2" spans="1:5" ht="11.25">
      <c r="A2" s="46" t="s">
        <v>0</v>
      </c>
      <c r="B2" s="51">
        <v>-8.75</v>
      </c>
      <c r="C2" s="49" t="s">
        <v>11</v>
      </c>
      <c r="D2" s="54">
        <v>21</v>
      </c>
      <c r="E2" s="2" t="s">
        <v>21</v>
      </c>
    </row>
    <row r="3" spans="1:4" ht="11.25">
      <c r="A3" s="47" t="s">
        <v>8</v>
      </c>
      <c r="B3" s="52">
        <v>2010</v>
      </c>
      <c r="C3" s="50" t="s">
        <v>1</v>
      </c>
      <c r="D3" s="55">
        <v>30</v>
      </c>
    </row>
    <row r="4" spans="1:4" ht="11.25">
      <c r="A4" s="47" t="s">
        <v>9</v>
      </c>
      <c r="B4" s="52">
        <v>7</v>
      </c>
      <c r="C4" s="50" t="s">
        <v>12</v>
      </c>
      <c r="D4" s="55">
        <v>0</v>
      </c>
    </row>
    <row r="5" spans="1:6" ht="15.75">
      <c r="A5" s="48" t="s">
        <v>10</v>
      </c>
      <c r="B5" s="53">
        <v>8</v>
      </c>
      <c r="C5" s="44">
        <f>INT(E27)</f>
        <v>13</v>
      </c>
      <c r="D5" s="45">
        <f>INT(F27)</f>
        <v>20</v>
      </c>
      <c r="E5" s="5"/>
      <c r="F5" s="5"/>
    </row>
    <row r="6" spans="1:6" ht="11.25">
      <c r="A6" s="4"/>
      <c r="B6" s="5"/>
      <c r="C6" s="7"/>
      <c r="D6" s="7"/>
      <c r="E6" s="5"/>
      <c r="F6" s="5"/>
    </row>
    <row r="7" spans="1:6" ht="11.25">
      <c r="A7" s="36">
        <v>15</v>
      </c>
      <c r="B7" s="37">
        <v>12</v>
      </c>
      <c r="C7" s="38">
        <v>9</v>
      </c>
      <c r="E7" s="3"/>
      <c r="F7" s="3"/>
    </row>
    <row r="8" spans="1:6" ht="12" customHeight="1">
      <c r="A8" s="39" t="s">
        <v>19</v>
      </c>
      <c r="B8" s="56" t="s">
        <v>17</v>
      </c>
      <c r="C8" s="40" t="s">
        <v>19</v>
      </c>
      <c r="E8" s="3"/>
      <c r="F8" s="3"/>
    </row>
    <row r="9" spans="1:6" ht="12" customHeight="1">
      <c r="A9" s="39">
        <v>18</v>
      </c>
      <c r="B9" s="56" t="s">
        <v>16</v>
      </c>
      <c r="C9" s="40">
        <v>6</v>
      </c>
      <c r="D9" s="58"/>
      <c r="E9" s="3"/>
      <c r="F9" s="3"/>
    </row>
    <row r="10" spans="1:6" ht="11.25">
      <c r="A10" s="39" t="s">
        <v>19</v>
      </c>
      <c r="B10" s="57" t="s">
        <v>18</v>
      </c>
      <c r="C10" s="40" t="s">
        <v>19</v>
      </c>
      <c r="D10" s="3"/>
      <c r="E10" s="3"/>
      <c r="F10" s="3"/>
    </row>
    <row r="11" spans="1:6" ht="11.25">
      <c r="A11" s="41">
        <v>21</v>
      </c>
      <c r="B11" s="42">
        <v>0</v>
      </c>
      <c r="C11" s="43">
        <v>3</v>
      </c>
      <c r="D11" s="3"/>
      <c r="E11" s="3"/>
      <c r="F11" s="3"/>
    </row>
    <row r="12" spans="1:6" ht="11.25">
      <c r="A12" s="4"/>
      <c r="B12" s="3"/>
      <c r="C12" s="3"/>
      <c r="D12" s="3"/>
      <c r="E12" s="3"/>
      <c r="F12" s="3"/>
    </row>
    <row r="13" spans="1:6" ht="11.25">
      <c r="A13" s="4"/>
      <c r="B13" s="21">
        <f>(B2/15)</f>
        <v>-0.5833333333333334</v>
      </c>
      <c r="C13" s="22"/>
      <c r="D13" s="23"/>
      <c r="E13" s="23"/>
      <c r="F13" s="24"/>
    </row>
    <row r="14" spans="1:6" ht="11.25">
      <c r="A14" s="4"/>
      <c r="B14" s="25">
        <f>IF(mes&lt;=2,ano-1,ano)</f>
        <v>2010</v>
      </c>
      <c r="C14" s="8"/>
      <c r="D14" s="9"/>
      <c r="E14" s="9"/>
      <c r="F14" s="26"/>
    </row>
    <row r="15" spans="1:6" ht="11.25">
      <c r="A15" s="4"/>
      <c r="B15" s="25">
        <f>IF(mes&lt;=2,mes+12,mes)</f>
        <v>7</v>
      </c>
      <c r="C15" s="8"/>
      <c r="D15" s="9"/>
      <c r="E15" s="9"/>
      <c r="F15" s="26"/>
    </row>
    <row r="16" spans="2:6" ht="11.25">
      <c r="B16" s="27">
        <f>B5+D2/24+D3/3600+D4/3600/3600</f>
        <v>8.883333333333333</v>
      </c>
      <c r="C16" s="8">
        <f>D2+D3/60+D4/3600</f>
        <v>21.5</v>
      </c>
      <c r="D16" s="9"/>
      <c r="E16" s="9"/>
      <c r="F16" s="26"/>
    </row>
    <row r="17" spans="1:7" ht="11.25">
      <c r="A17" s="4"/>
      <c r="B17" s="28" t="s">
        <v>4</v>
      </c>
      <c r="C17" s="10">
        <f>TRUNC(1461*ano2/4)+b+dia+(hora/24)+TRUNC(306001*(mes2+1)/10000)+1720994.5</f>
        <v>2455386.3958333335</v>
      </c>
      <c r="D17" s="11">
        <f>(C17-2451545)/36525</f>
        <v>0.10517168605978065</v>
      </c>
      <c r="E17" s="12" t="s">
        <v>2</v>
      </c>
      <c r="F17" s="29">
        <f>INT(ano2/100)</f>
        <v>20</v>
      </c>
      <c r="G17" s="6"/>
    </row>
    <row r="18" spans="1:6" ht="11.25">
      <c r="A18" s="4"/>
      <c r="B18" s="28" t="s">
        <v>13</v>
      </c>
      <c r="C18" s="11">
        <f>-0.0000062*T^3+0.093104*T^2+8640184.812866*T+24110.54841</f>
        <v>932813.3540770516</v>
      </c>
      <c r="D18" s="8"/>
      <c r="E18" s="12" t="s">
        <v>3</v>
      </c>
      <c r="F18" s="29">
        <f>2-a+INT(a/4)</f>
        <v>-13</v>
      </c>
    </row>
    <row r="19" spans="1:6" ht="11.25">
      <c r="A19" s="4"/>
      <c r="B19" s="28" t="s">
        <v>14</v>
      </c>
      <c r="C19" s="11">
        <f>C18/3600</f>
        <v>259.1148205769588</v>
      </c>
      <c r="D19" s="8"/>
      <c r="E19" s="9"/>
      <c r="F19" s="29"/>
    </row>
    <row r="20" spans="1:6" ht="11.25">
      <c r="A20" s="4"/>
      <c r="B20" s="28" t="s">
        <v>15</v>
      </c>
      <c r="C20" s="11">
        <f>C19+1.00273790935*C16</f>
        <v>280.6736856279838</v>
      </c>
      <c r="D20" s="8"/>
      <c r="E20" s="13">
        <f>C21-(24*6)</f>
        <v>136.09035229465047</v>
      </c>
      <c r="F20" s="30">
        <f>(E20-E21)*60</f>
        <v>5.421137679028334</v>
      </c>
    </row>
    <row r="21" spans="1:6" ht="11.25">
      <c r="A21" s="4"/>
      <c r="B21" s="31" t="s">
        <v>7</v>
      </c>
      <c r="C21" s="11">
        <f>C20+B13</f>
        <v>280.0903522946505</v>
      </c>
      <c r="D21" s="11">
        <f>C21*(0.999999902907-0.000000000059*T)</f>
        <v>280.0903250980999</v>
      </c>
      <c r="E21" s="14">
        <f>INT(E20)</f>
        <v>136</v>
      </c>
      <c r="F21" s="32">
        <f>INT(F20)</f>
        <v>5</v>
      </c>
    </row>
    <row r="22" spans="2:6" ht="11.25">
      <c r="B22" s="33" t="s">
        <v>20</v>
      </c>
      <c r="C22" s="12" t="s">
        <v>5</v>
      </c>
      <c r="D22" s="15">
        <f>B24</f>
        <v>2.7410000000000068</v>
      </c>
      <c r="E22" s="8">
        <f>(D22-D23)*60</f>
        <v>44.460000000000406</v>
      </c>
      <c r="F22" s="29">
        <f>(E22-E23)*60</f>
        <v>27.60000000002435</v>
      </c>
    </row>
    <row r="23" spans="2:6" ht="11.25">
      <c r="B23" s="59">
        <f>0.01875*ano-34.9574</f>
        <v>2.7301000000000073</v>
      </c>
      <c r="C23" s="16"/>
      <c r="D23" s="17">
        <f>INT(D22)</f>
        <v>2</v>
      </c>
      <c r="E23" s="8">
        <f>INT(E22)</f>
        <v>44</v>
      </c>
      <c r="F23" s="29">
        <f>INT(F22)</f>
        <v>27</v>
      </c>
    </row>
    <row r="24" spans="2:6" ht="11.25">
      <c r="B24" s="59">
        <f>0.0204*ano-38.263</f>
        <v>2.7410000000000068</v>
      </c>
      <c r="C24" s="12" t="s">
        <v>6</v>
      </c>
      <c r="D24" s="11">
        <v>89.26408</v>
      </c>
      <c r="E24" s="8"/>
      <c r="F24" s="29"/>
    </row>
    <row r="25" spans="2:6" ht="11.25">
      <c r="B25" s="25"/>
      <c r="C25" s="9"/>
      <c r="D25" s="11">
        <f>D24+20.04*COS(D22*15)*(ano2-2000)/3600</f>
        <v>89.21049436137686</v>
      </c>
      <c r="E25" s="8">
        <f>(D25-D26)*60</f>
        <v>12.629661682611584</v>
      </c>
      <c r="F25" s="29">
        <f>(E25-E26)*60</f>
        <v>37.779700956695024</v>
      </c>
    </row>
    <row r="26" spans="2:6" ht="11.25">
      <c r="B26" s="25"/>
      <c r="C26" s="9"/>
      <c r="D26" s="17">
        <f>INT(D25)</f>
        <v>89</v>
      </c>
      <c r="E26" s="8">
        <f>INT(E25)</f>
        <v>12</v>
      </c>
      <c r="F26" s="29">
        <f>INT(F25)</f>
        <v>37</v>
      </c>
    </row>
    <row r="27" spans="2:8" ht="11.25">
      <c r="B27" s="34"/>
      <c r="C27" s="18"/>
      <c r="D27" s="19"/>
      <c r="E27" s="20">
        <f>MOD(E20-D22,24)</f>
        <v>13.349352294650458</v>
      </c>
      <c r="F27" s="35">
        <f>(E27-C5)*60</f>
        <v>20.9611376790275</v>
      </c>
      <c r="H27" s="60"/>
    </row>
    <row r="28" spans="2:6" ht="11.25">
      <c r="B28" s="3"/>
      <c r="C28" s="3"/>
      <c r="D28" s="3"/>
      <c r="E28" s="3"/>
      <c r="F28" s="3"/>
    </row>
  </sheetData>
  <sheetProtection/>
  <printOptions/>
  <pageMargins left="0.7875" right="0.7875" top="0.7875" bottom="0.7875" header="0" footer="0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1" sqref="D1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" footer="0"/>
  <pageSetup fitToHeight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printOptions/>
  <pageMargins left="0.7875" right="0.7875" top="0.7875" bottom="0.7875" header="0" footer="0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astro</dc:creator>
  <cp:keywords/>
  <dc:description/>
  <cp:lastModifiedBy>lc</cp:lastModifiedBy>
  <cp:lastPrinted>2005-06-29T17:26:20Z</cp:lastPrinted>
  <dcterms:created xsi:type="dcterms:W3CDTF">2005-06-29T12:40:36Z</dcterms:created>
  <dcterms:modified xsi:type="dcterms:W3CDTF">2006-07-09T00:39:06Z</dcterms:modified>
  <cp:category/>
  <cp:version/>
  <cp:contentType/>
  <cp:contentStatus/>
  <cp:revision>1</cp:revision>
</cp:coreProperties>
</file>